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ETEMBRO 2012" sheetId="1" r:id="rId1"/>
  </sheets>
  <definedNames>
    <definedName name="_xlnm.Print_Area" localSheetId="0">'SETEMBRO 2012'!$A$1:$G$64</definedName>
  </definedNames>
  <calcPr fullCalcOnLoad="1"/>
</workbook>
</file>

<file path=xl/sharedStrings.xml><?xml version="1.0" encoding="utf-8"?>
<sst xmlns="http://schemas.openxmlformats.org/spreadsheetml/2006/main" count="51" uniqueCount="51">
  <si>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</si>
  <si>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</si>
  <si>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</si>
  <si>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</si>
  <si>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</si>
  <si>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</si>
  <si>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</si>
  <si>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</si>
  <si>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</si>
  <si>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</si>
  <si>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</si>
  <si>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</si>
  <si>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</si>
  <si>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</si>
  <si>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</si>
  <si>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</si>
  <si>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</si>
  <si>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</si>
  <si>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</si>
  <si>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FGTS depositado funci 1</t>
  </si>
  <si>
    <t>FGTS depositado funci 2</t>
  </si>
  <si>
    <t>FGTS depositado funci 3</t>
  </si>
  <si>
    <t>Pgto. Oi Telemar / Embratel (ch 850908)</t>
  </si>
  <si>
    <t>DEMONSTRATIVO CONTÁBIL - SETEMBRO / 2012</t>
  </si>
  <si>
    <t>SALDO ANTERIOR + RECEITAS - DESPESAS ( EM 30 / 09 / 2012 )</t>
  </si>
  <si>
    <t>Despesas Bancárias - mês 09 / 2012</t>
  </si>
  <si>
    <t>Pgto. Assessoria Contábil - agosto / 2012 (ch 850910)</t>
  </si>
  <si>
    <t>Pgto. Assessoria jurídica - agosto / 2012 (ch 850910)</t>
  </si>
  <si>
    <t>Contribuição Sindical - CONLUTAS (ch 850910)</t>
  </si>
  <si>
    <t>Pgto. PIS sobre folha 08/2012 (ch 850910)</t>
  </si>
  <si>
    <t>Pgto. FGTS competência 08/2012 (ch 850910)</t>
  </si>
  <si>
    <t>Pgto. salários Setembro / 2012 (ch 850911)</t>
  </si>
  <si>
    <t>Pgto. Auxilio Transporte (850911)</t>
  </si>
  <si>
    <t>Pgto. Auxilio Alimentação (ch 850911)</t>
  </si>
  <si>
    <t>Pgto. prestação de assessoria de comunicação (ch 850911)</t>
  </si>
  <si>
    <t>Repasse mensal ANDES (ch 850911)</t>
  </si>
  <si>
    <t>Repasse FUNDO DE MOBILIZAÇÃO (ch 850911)</t>
  </si>
  <si>
    <t>Pgto. manutenção dos computadores da ADUNEB (ch 850912)</t>
  </si>
  <si>
    <t>Depósito ADUSC - Greve (ch 850911)</t>
  </si>
  <si>
    <t>Depósito ADUFS / DIEESE (ch 850911/912)</t>
  </si>
  <si>
    <t>Pgto. diárias (ch 850912/913)</t>
  </si>
  <si>
    <t>Pgto. despesas com táxi  / plantão diretoria (850912/913)</t>
  </si>
  <si>
    <t>Pgto. contribuição para atividades greve docentes da UFBA (ch 850913)</t>
  </si>
  <si>
    <t>Pgto. passagens / Assembléia Geral / reunião Fórum das AD'S (ch 850912/913)</t>
  </si>
  <si>
    <t>Pgto. confecção de faixas (ch 850913)</t>
  </si>
  <si>
    <t>Aquisição de material de escritório / cópias (ch 850913)</t>
  </si>
  <si>
    <t>Pgto. despesas com alimentação / plantão diretoria / greve geral (ch 850912/913)</t>
  </si>
  <si>
    <t>Aquisição de material de consumo (ch 850912/913)</t>
  </si>
  <si>
    <t>Pgto. hospedagem diretoria (ch 850912/913)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</si>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</sst>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17" xfId="62" applyFont="1" applyFill="1" applyBorder="1" applyAlignment="1">
      <alignment/>
    </xf>
    <xf numFmtId="171" fontId="2" fillId="0" borderId="25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zoomScalePageLayoutView="0" workbookViewId="0" topLeftCell="A48">
      <selection activeCell="E64" sqref="E64:F64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5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15" t="s">
        <v>2</v>
      </c>
      <c r="B1" s="115"/>
      <c r="C1" s="115"/>
      <c r="D1" s="115"/>
      <c r="E1" s="115"/>
      <c r="F1" s="115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16" t="s">
        <v>23</v>
      </c>
      <c r="B3" s="116"/>
      <c r="C3" s="116"/>
      <c r="D3" s="116"/>
      <c r="E3" s="116"/>
      <c r="F3" s="116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79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32806.37</v>
      </c>
      <c r="H6" s="1"/>
    </row>
    <row r="7" spans="1:12" ht="12.75">
      <c r="A7" s="89"/>
      <c r="B7" s="15" t="s">
        <v>18</v>
      </c>
      <c r="C7" s="15"/>
      <c r="D7" s="15"/>
      <c r="E7" s="34"/>
      <c r="F7" s="35">
        <v>32806.37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82">
        <f>SUM(F10:F10)</f>
        <v>56015.68</v>
      </c>
      <c r="G9" s="40"/>
      <c r="H9" s="1"/>
      <c r="I9" s="1"/>
      <c r="J9" s="1"/>
      <c r="K9" s="1"/>
      <c r="L9" s="1"/>
    </row>
    <row r="10" spans="1:12" ht="12.75">
      <c r="A10" s="14"/>
      <c r="B10" s="15" t="s">
        <v>4</v>
      </c>
      <c r="C10" s="57"/>
      <c r="D10" s="57"/>
      <c r="E10" s="111"/>
      <c r="F10" s="73">
        <f>50988.17+5027.51</f>
        <v>56015.68</v>
      </c>
      <c r="G10" s="40"/>
      <c r="H10" s="12"/>
      <c r="I10" s="1"/>
      <c r="J10" s="1"/>
      <c r="K10" s="1"/>
      <c r="L10" s="1"/>
    </row>
    <row r="11" spans="1:12" ht="12.75">
      <c r="A11" s="51"/>
      <c r="B11" s="51"/>
      <c r="C11" s="51"/>
      <c r="D11" s="51"/>
      <c r="E11" s="52"/>
      <c r="F11" s="45"/>
      <c r="H11" s="1"/>
      <c r="I11" s="1"/>
      <c r="J11" s="1"/>
      <c r="K11" s="1"/>
      <c r="L11" s="1"/>
    </row>
    <row r="12" spans="1:12" ht="12.75">
      <c r="A12" s="46" t="s">
        <v>5</v>
      </c>
      <c r="B12" s="47"/>
      <c r="C12" s="47"/>
      <c r="D12" s="47"/>
      <c r="E12" s="48"/>
      <c r="F12" s="49">
        <f>+F6+F9</f>
        <v>88822.05</v>
      </c>
      <c r="H12" s="1"/>
      <c r="I12" s="1"/>
      <c r="J12" s="1"/>
      <c r="K12" s="1"/>
      <c r="L12" s="1"/>
    </row>
    <row r="13" spans="1:12" ht="12.75">
      <c r="A13" s="50"/>
      <c r="B13" s="50"/>
      <c r="C13" s="51"/>
      <c r="D13" s="51"/>
      <c r="E13" s="52"/>
      <c r="F13" s="45"/>
      <c r="H13" s="1"/>
      <c r="I13" s="1"/>
      <c r="J13" s="1"/>
      <c r="K13" s="1"/>
      <c r="L13" s="1"/>
    </row>
    <row r="14" spans="1:12" ht="11.25" customHeight="1">
      <c r="A14" s="51"/>
      <c r="B14" s="51"/>
      <c r="C14" s="51"/>
      <c r="D14" s="51"/>
      <c r="E14" s="53"/>
      <c r="F14" s="52"/>
      <c r="G14" s="54" t="s">
        <v>6</v>
      </c>
      <c r="H14" s="1"/>
      <c r="I14" s="1"/>
      <c r="J14" s="1"/>
      <c r="K14" s="1"/>
      <c r="L14" s="1"/>
    </row>
    <row r="15" spans="1:12" ht="15" customHeight="1">
      <c r="A15" s="21" t="s">
        <v>7</v>
      </c>
      <c r="B15" s="55"/>
      <c r="C15" s="55"/>
      <c r="D15" s="55"/>
      <c r="E15" s="55"/>
      <c r="F15" s="42">
        <f>F16+F28+F31+F42+F54+F46</f>
        <v>61573.71000000001</v>
      </c>
      <c r="G15" s="56">
        <f>F$15/F$9</f>
        <v>1.0992227533433496</v>
      </c>
      <c r="H15" s="11"/>
      <c r="I15" s="1"/>
      <c r="J15" s="94"/>
      <c r="K15" s="1"/>
      <c r="L15" s="1"/>
    </row>
    <row r="16" spans="1:12" ht="15.75" customHeight="1">
      <c r="A16" s="14" t="s">
        <v>8</v>
      </c>
      <c r="B16" s="57"/>
      <c r="C16" s="57"/>
      <c r="D16" s="57"/>
      <c r="E16" s="58"/>
      <c r="F16" s="59">
        <f>SUM(F17:F26)</f>
        <v>7569.150000000001</v>
      </c>
      <c r="G16" s="60">
        <f>F$16/F$9</f>
        <v>0.13512555770098658</v>
      </c>
      <c r="H16" s="1"/>
      <c r="I16" s="1"/>
      <c r="J16" s="1"/>
      <c r="K16" s="1">
        <f>2703.27+400+933.75+396.84+300+15+15+23.55+16+17+16+32+17+17+80+80</f>
        <v>5062.41</v>
      </c>
      <c r="L16" s="1"/>
    </row>
    <row r="17" spans="1:12" ht="6.75" customHeight="1">
      <c r="A17" s="61"/>
      <c r="B17" s="44"/>
      <c r="C17" s="4"/>
      <c r="D17" s="4"/>
      <c r="E17" s="81"/>
      <c r="F17" s="86"/>
      <c r="G17" s="74"/>
      <c r="H17" s="13"/>
      <c r="I17" s="1"/>
      <c r="J17" s="1"/>
      <c r="K17" s="1"/>
      <c r="L17" s="1"/>
    </row>
    <row r="18" spans="1:12" ht="12.75">
      <c r="A18" s="3"/>
      <c r="B18" s="37" t="s">
        <v>31</v>
      </c>
      <c r="C18" s="1"/>
      <c r="D18" s="1"/>
      <c r="E18" s="11"/>
      <c r="F18" s="91">
        <f>1263.42+2783.02</f>
        <v>4046.44</v>
      </c>
      <c r="G18" s="87"/>
      <c r="H18" s="13"/>
      <c r="I18" s="1"/>
      <c r="J18" s="1"/>
      <c r="K18" s="1"/>
      <c r="L18" s="1"/>
    </row>
    <row r="19" spans="1:12" ht="12.75">
      <c r="A19" s="3"/>
      <c r="B19" s="37" t="s">
        <v>34</v>
      </c>
      <c r="C19" s="1"/>
      <c r="D19" s="1"/>
      <c r="E19" s="11"/>
      <c r="F19" s="91">
        <f>1800</f>
        <v>1800</v>
      </c>
      <c r="G19" s="87"/>
      <c r="H19" s="13"/>
      <c r="I19" s="1"/>
      <c r="J19" s="1"/>
      <c r="K19" s="1"/>
      <c r="L19" s="1"/>
    </row>
    <row r="20" spans="1:12" ht="12.75">
      <c r="A20" s="3"/>
      <c r="B20" s="2" t="s">
        <v>29</v>
      </c>
      <c r="C20" s="1"/>
      <c r="D20" s="1"/>
      <c r="E20" s="1"/>
      <c r="F20" s="23">
        <v>58.59</v>
      </c>
      <c r="G20" s="87"/>
      <c r="H20" s="13"/>
      <c r="I20" s="1"/>
      <c r="J20" s="1"/>
      <c r="K20" s="1"/>
      <c r="L20" s="1"/>
    </row>
    <row r="21" spans="1:12" ht="12.75">
      <c r="A21" s="3"/>
      <c r="B21" s="2" t="s">
        <v>30</v>
      </c>
      <c r="C21" s="1"/>
      <c r="D21" s="1"/>
      <c r="E21" s="1"/>
      <c r="F21" s="23">
        <v>394.12</v>
      </c>
      <c r="G21" s="87"/>
      <c r="H21" s="13"/>
      <c r="I21" s="1"/>
      <c r="J21" s="1"/>
      <c r="K21" s="1"/>
      <c r="L21" s="1"/>
    </row>
    <row r="22" spans="1:12" ht="12.75">
      <c r="A22" s="3"/>
      <c r="B22" s="78" t="s">
        <v>19</v>
      </c>
      <c r="C22" s="1"/>
      <c r="D22" s="40">
        <v>134.58</v>
      </c>
      <c r="E22" s="11">
        <f>D22+D23+D24</f>
        <v>394.12</v>
      </c>
      <c r="F22" s="23"/>
      <c r="G22" s="87"/>
      <c r="H22" s="13"/>
      <c r="I22" s="1"/>
      <c r="J22" s="1"/>
      <c r="K22" s="1"/>
      <c r="L22" s="1"/>
    </row>
    <row r="23" spans="1:12" ht="12.75">
      <c r="A23" s="3"/>
      <c r="B23" s="78" t="s">
        <v>20</v>
      </c>
      <c r="C23" s="1"/>
      <c r="D23" s="40">
        <v>135.26</v>
      </c>
      <c r="E23" s="11"/>
      <c r="F23" s="23"/>
      <c r="G23" s="87"/>
      <c r="H23" s="13"/>
      <c r="I23" s="1"/>
      <c r="J23" s="1"/>
      <c r="K23" s="1"/>
      <c r="L23" s="1"/>
    </row>
    <row r="24" spans="1:12" ht="13.5" thickBot="1">
      <c r="A24" s="3"/>
      <c r="B24" s="78" t="s">
        <v>21</v>
      </c>
      <c r="C24" s="1"/>
      <c r="D24" s="112">
        <v>124.28</v>
      </c>
      <c r="E24" s="11"/>
      <c r="F24" s="23"/>
      <c r="G24" s="87"/>
      <c r="H24" s="13"/>
      <c r="I24" s="1"/>
      <c r="J24" s="1"/>
      <c r="K24" s="1"/>
      <c r="L24" s="1"/>
    </row>
    <row r="25" spans="1:8" s="1" customFormat="1" ht="12.75">
      <c r="A25" s="3"/>
      <c r="B25" s="80" t="s">
        <v>33</v>
      </c>
      <c r="F25" s="23">
        <f>299+299</f>
        <v>598</v>
      </c>
      <c r="G25" s="87"/>
      <c r="H25" s="13"/>
    </row>
    <row r="26" spans="1:12" ht="12.75">
      <c r="A26" s="8"/>
      <c r="B26" s="88" t="s">
        <v>32</v>
      </c>
      <c r="C26" s="9"/>
      <c r="D26" s="9"/>
      <c r="E26" s="9"/>
      <c r="F26" s="92">
        <f>336+336</f>
        <v>672</v>
      </c>
      <c r="G26" s="70"/>
      <c r="H26" s="13"/>
      <c r="I26" s="1"/>
      <c r="J26" s="1"/>
      <c r="K26" s="1"/>
      <c r="L26" s="1"/>
    </row>
    <row r="27" spans="6:12" ht="12.75">
      <c r="F27" s="63"/>
      <c r="G27" s="1"/>
      <c r="H27" s="13"/>
      <c r="I27" s="1"/>
      <c r="J27" s="1"/>
      <c r="K27" s="1"/>
      <c r="L27" s="1"/>
    </row>
    <row r="28" spans="1:12" s="45" customFormat="1" ht="12.75">
      <c r="A28" s="43" t="s">
        <v>9</v>
      </c>
      <c r="B28" s="4"/>
      <c r="C28" s="4"/>
      <c r="D28" s="4"/>
      <c r="E28" s="64"/>
      <c r="F28" s="65">
        <f>SUM(F29:F29)</f>
        <v>0</v>
      </c>
      <c r="G28" s="66">
        <f>F$28/F$9</f>
        <v>0</v>
      </c>
      <c r="H28" s="13"/>
      <c r="I28" s="2"/>
      <c r="J28" s="2"/>
      <c r="K28" s="2"/>
      <c r="L28" s="2"/>
    </row>
    <row r="29" spans="1:12" s="45" customFormat="1" ht="12.75">
      <c r="A29" s="104"/>
      <c r="B29" s="105" t="s">
        <v>22</v>
      </c>
      <c r="C29" s="105"/>
      <c r="D29" s="105"/>
      <c r="E29" s="106"/>
      <c r="F29" s="107"/>
      <c r="G29" s="108"/>
      <c r="H29" s="2"/>
      <c r="I29" s="2"/>
      <c r="J29" s="71"/>
      <c r="K29" s="2"/>
      <c r="L29" s="2"/>
    </row>
    <row r="30" spans="1:12" ht="15.75" customHeight="1">
      <c r="A30" s="1"/>
      <c r="B30" s="1"/>
      <c r="C30" s="1"/>
      <c r="D30" s="1"/>
      <c r="E30" s="1"/>
      <c r="F30" s="71"/>
      <c r="G30" s="68"/>
      <c r="H30" s="1"/>
      <c r="I30" s="1"/>
      <c r="J30" s="1"/>
      <c r="K30" s="1"/>
      <c r="L30" s="1"/>
    </row>
    <row r="31" spans="1:12" ht="12.75">
      <c r="A31" s="14" t="s">
        <v>10</v>
      </c>
      <c r="B31" s="57"/>
      <c r="C31" s="57"/>
      <c r="D31" s="57"/>
      <c r="E31" s="72"/>
      <c r="F31" s="73">
        <f>SUM(F32:F40)</f>
        <v>30687.260000000002</v>
      </c>
      <c r="G31" s="56">
        <f>F$31/F$9</f>
        <v>0.5478333923644237</v>
      </c>
      <c r="H31" s="1"/>
      <c r="I31" s="1"/>
      <c r="J31" s="1"/>
      <c r="K31" s="1"/>
      <c r="L31" s="1"/>
    </row>
    <row r="32" spans="1:12" ht="12.75">
      <c r="A32" s="69"/>
      <c r="B32" s="2" t="s">
        <v>36</v>
      </c>
      <c r="C32" s="102"/>
      <c r="D32" s="102"/>
      <c r="E32" s="103"/>
      <c r="F32" s="93">
        <f>25735.93</f>
        <v>25735.93</v>
      </c>
      <c r="G32" s="5"/>
      <c r="H32" s="1"/>
      <c r="I32" s="1"/>
      <c r="J32" s="1"/>
      <c r="K32" s="1"/>
      <c r="L32" s="1"/>
    </row>
    <row r="33" spans="1:12" ht="12.75">
      <c r="A33" s="69"/>
      <c r="B33" s="2" t="s">
        <v>39</v>
      </c>
      <c r="C33" s="102"/>
      <c r="D33" s="102"/>
      <c r="E33" s="103"/>
      <c r="F33" s="93">
        <f>100.36+100.36+100.36</f>
        <v>301.08</v>
      </c>
      <c r="G33" s="5"/>
      <c r="H33" s="1"/>
      <c r="I33" s="1"/>
      <c r="J33" s="1"/>
      <c r="K33" s="1"/>
      <c r="L33" s="1"/>
    </row>
    <row r="34" spans="1:12" ht="12.75">
      <c r="A34" s="69"/>
      <c r="B34" s="2" t="s">
        <v>38</v>
      </c>
      <c r="C34" s="102"/>
      <c r="D34" s="102"/>
      <c r="E34" s="103"/>
      <c r="F34" s="93">
        <f>290.27</f>
        <v>290.27</v>
      </c>
      <c r="G34" s="5"/>
      <c r="H34" s="1"/>
      <c r="I34" s="1"/>
      <c r="J34" s="1"/>
      <c r="K34" s="1"/>
      <c r="L34" s="1"/>
    </row>
    <row r="35" spans="1:12" ht="12.75">
      <c r="A35" s="69"/>
      <c r="B35" s="2" t="s">
        <v>35</v>
      </c>
      <c r="C35" s="102"/>
      <c r="D35" s="102"/>
      <c r="E35" s="103"/>
      <c r="F35" s="93">
        <f>3288.87+148.19</f>
        <v>3437.06</v>
      </c>
      <c r="G35" s="5"/>
      <c r="H35" s="1"/>
      <c r="I35" s="1"/>
      <c r="J35" s="1"/>
      <c r="K35" s="1"/>
      <c r="L35" s="1"/>
    </row>
    <row r="36" spans="1:12" ht="12.75">
      <c r="A36" s="69"/>
      <c r="B36" s="2" t="s">
        <v>28</v>
      </c>
      <c r="C36" s="102"/>
      <c r="D36" s="102"/>
      <c r="E36" s="103"/>
      <c r="F36" s="93">
        <v>400</v>
      </c>
      <c r="G36" s="5"/>
      <c r="H36" s="1"/>
      <c r="I36" s="1"/>
      <c r="J36" s="1"/>
      <c r="K36" s="1"/>
      <c r="L36" s="1"/>
    </row>
    <row r="37" spans="1:12" ht="12.75">
      <c r="A37" s="69"/>
      <c r="B37" s="2" t="s">
        <v>47</v>
      </c>
      <c r="C37" s="1"/>
      <c r="D37" s="1"/>
      <c r="E37" s="1"/>
      <c r="F37" s="93">
        <f>8.9+21.25+0.6+18+134.17</f>
        <v>182.92</v>
      </c>
      <c r="G37" s="5"/>
      <c r="H37" s="1"/>
      <c r="I37" s="1"/>
      <c r="J37" s="1"/>
      <c r="K37" s="1"/>
      <c r="L37" s="1"/>
    </row>
    <row r="38" spans="1:12" ht="12.75">
      <c r="A38" s="69"/>
      <c r="B38" s="2" t="s">
        <v>45</v>
      </c>
      <c r="C38" s="1"/>
      <c r="D38" s="1"/>
      <c r="E38" s="1"/>
      <c r="F38" s="93">
        <f>40</f>
        <v>40</v>
      </c>
      <c r="G38" s="5"/>
      <c r="H38" s="1"/>
      <c r="I38" s="1"/>
      <c r="J38" s="1"/>
      <c r="K38" s="1"/>
      <c r="L38" s="1"/>
    </row>
    <row r="39" spans="1:12" ht="12.75">
      <c r="A39" s="69"/>
      <c r="B39" s="2" t="s">
        <v>37</v>
      </c>
      <c r="C39" s="1"/>
      <c r="D39" s="1"/>
      <c r="E39" s="1"/>
      <c r="F39" s="93">
        <f>300</f>
        <v>300</v>
      </c>
      <c r="G39" s="5"/>
      <c r="H39" s="1"/>
      <c r="I39" s="1"/>
      <c r="J39" s="1"/>
      <c r="K39" s="1"/>
      <c r="L39" s="1"/>
    </row>
    <row r="40" spans="1:12" ht="4.5" customHeight="1">
      <c r="A40" s="100"/>
      <c r="B40" s="90"/>
      <c r="C40" s="9"/>
      <c r="D40" s="9"/>
      <c r="E40" s="9"/>
      <c r="F40" s="101"/>
      <c r="G40" s="10"/>
      <c r="H40" s="1"/>
      <c r="I40" s="1"/>
      <c r="J40" s="1"/>
      <c r="K40" s="1"/>
      <c r="L40" s="1"/>
    </row>
    <row r="41" spans="1:12" ht="15.75" customHeight="1">
      <c r="A41" s="1"/>
      <c r="B41" s="1"/>
      <c r="C41" s="1"/>
      <c r="D41" s="1"/>
      <c r="E41" s="1"/>
      <c r="F41" s="12"/>
      <c r="G41" s="13"/>
      <c r="H41" s="6"/>
      <c r="I41" s="1"/>
      <c r="J41" s="1"/>
      <c r="K41" s="1"/>
      <c r="L41" s="1"/>
    </row>
    <row r="42" spans="1:12" ht="12.75">
      <c r="A42" s="14" t="s">
        <v>11</v>
      </c>
      <c r="B42" s="57"/>
      <c r="C42" s="57"/>
      <c r="D42" s="57"/>
      <c r="E42" s="57"/>
      <c r="F42" s="73">
        <f>SUM(F43:F44)</f>
        <v>5433.75</v>
      </c>
      <c r="G42" s="56">
        <f>F$42/F$9</f>
        <v>0.09700408885512056</v>
      </c>
      <c r="H42" s="1"/>
      <c r="I42" s="1"/>
      <c r="J42" s="1"/>
      <c r="K42" s="1"/>
      <c r="L42" s="1"/>
    </row>
    <row r="43" spans="1:12" ht="12.75">
      <c r="A43" s="61"/>
      <c r="B43" s="67" t="s">
        <v>26</v>
      </c>
      <c r="C43" s="4"/>
      <c r="D43" s="4"/>
      <c r="E43" s="81"/>
      <c r="F43" s="109">
        <v>933.75</v>
      </c>
      <c r="G43" s="74"/>
      <c r="H43" s="75"/>
      <c r="I43" s="110"/>
      <c r="J43" s="1"/>
      <c r="K43" s="1"/>
      <c r="L43" s="1"/>
    </row>
    <row r="44" spans="1:12" s="85" customFormat="1" ht="12.75">
      <c r="A44" s="96"/>
      <c r="B44" s="90" t="s">
        <v>27</v>
      </c>
      <c r="C44" s="97"/>
      <c r="D44" s="97"/>
      <c r="E44" s="98"/>
      <c r="F44" s="62">
        <f>4500</f>
        <v>4500</v>
      </c>
      <c r="G44" s="99"/>
      <c r="H44" s="75"/>
      <c r="I44" s="95"/>
      <c r="J44" s="95"/>
      <c r="K44" s="95"/>
      <c r="L44" s="95"/>
    </row>
    <row r="45" spans="1:12" ht="15.75" customHeight="1">
      <c r="A45" s="1"/>
      <c r="B45" s="1"/>
      <c r="C45" s="1"/>
      <c r="D45" s="1"/>
      <c r="E45" s="1"/>
      <c r="F45" s="12"/>
      <c r="G45" s="13"/>
      <c r="H45" s="6"/>
      <c r="I45" s="1"/>
      <c r="J45" s="1"/>
      <c r="K45" s="1"/>
      <c r="L45" s="1"/>
    </row>
    <row r="46" spans="1:12" ht="12.75">
      <c r="A46" s="14" t="s">
        <v>12</v>
      </c>
      <c r="B46" s="57"/>
      <c r="C46" s="57"/>
      <c r="D46" s="57"/>
      <c r="E46" s="57"/>
      <c r="F46" s="73">
        <f>SUM(F47:F53)</f>
        <v>17457.61</v>
      </c>
      <c r="G46" s="56">
        <f>F$46/F$9</f>
        <v>0.31165577209809825</v>
      </c>
      <c r="H46" s="1"/>
      <c r="I46" s="1"/>
      <c r="J46" s="1"/>
      <c r="K46" s="1"/>
      <c r="L46" s="1"/>
    </row>
    <row r="47" spans="1:12" ht="12.75">
      <c r="A47" s="3"/>
      <c r="B47" s="2" t="s">
        <v>41</v>
      </c>
      <c r="C47" s="1"/>
      <c r="D47" s="1"/>
      <c r="E47" s="1"/>
      <c r="F47" s="91">
        <f>15+15+20+26+16+16+20+31+31+25+30+21.75+15+10+35+300+16+20+14.55+16+16.05+16.35+32+10+34+36+25+9+26+33.75+35+3+8+32+30+16+140+140+18+33+60+60+36+28+21+15+30+36+16+35+42+20+36.45+33+26+25+37+16+16+19.75+25+20+31+35+15+26+15+20+34+28.16+1.5+17+33+25+70+70+26+38+35+22+32.85+12+17+24+30+25+35+20+25+26+29+70</f>
        <v>2927.1599999999994</v>
      </c>
      <c r="G47" s="5"/>
      <c r="H47" s="75"/>
      <c r="I47" s="1"/>
      <c r="J47" s="1"/>
      <c r="K47" s="1"/>
      <c r="L47" s="1"/>
    </row>
    <row r="48" spans="1:12" ht="12.75">
      <c r="A48" s="3"/>
      <c r="B48" s="2" t="s">
        <v>44</v>
      </c>
      <c r="C48" s="1"/>
      <c r="D48" s="1"/>
      <c r="E48" s="1"/>
      <c r="F48" s="91">
        <f>600</f>
        <v>600</v>
      </c>
      <c r="G48" s="5"/>
      <c r="H48" s="75"/>
      <c r="I48" s="1"/>
      <c r="J48" s="1"/>
      <c r="K48" s="1"/>
      <c r="L48" s="1"/>
    </row>
    <row r="49" spans="1:12" ht="12.75">
      <c r="A49" s="3"/>
      <c r="B49" s="2" t="s">
        <v>42</v>
      </c>
      <c r="C49" s="1"/>
      <c r="D49" s="1"/>
      <c r="E49" s="1"/>
      <c r="F49" s="91">
        <f>500</f>
        <v>500</v>
      </c>
      <c r="G49" s="5"/>
      <c r="H49" s="75"/>
      <c r="I49" s="1"/>
      <c r="J49" s="1"/>
      <c r="K49" s="1"/>
      <c r="L49" s="1"/>
    </row>
    <row r="50" spans="1:12" ht="12.75">
      <c r="A50" s="3"/>
      <c r="B50" s="2" t="s">
        <v>40</v>
      </c>
      <c r="C50" s="1"/>
      <c r="D50" s="1"/>
      <c r="E50" s="1"/>
      <c r="F50" s="91">
        <f>80+80+80+160+160+240+160+160+240+400+240+80+80+160</f>
        <v>2320</v>
      </c>
      <c r="G50" s="5"/>
      <c r="H50" s="75"/>
      <c r="I50" s="1"/>
      <c r="J50" s="1"/>
      <c r="K50" s="1"/>
      <c r="L50" s="1"/>
    </row>
    <row r="51" spans="1:12" ht="12.75">
      <c r="A51" s="3"/>
      <c r="B51" s="2" t="s">
        <v>48</v>
      </c>
      <c r="C51" s="1"/>
      <c r="D51" s="1"/>
      <c r="E51" s="1"/>
      <c r="F51" s="91">
        <f>315+115+115+210</f>
        <v>755</v>
      </c>
      <c r="G51" s="5"/>
      <c r="H51" s="75"/>
      <c r="I51" s="1"/>
      <c r="J51" s="1"/>
      <c r="K51" s="1"/>
      <c r="L51" s="1"/>
    </row>
    <row r="52" spans="1:12" ht="12.75">
      <c r="A52" s="3"/>
      <c r="B52" s="2" t="s">
        <v>43</v>
      </c>
      <c r="C52" s="1"/>
      <c r="D52" s="1"/>
      <c r="E52" s="1"/>
      <c r="F52" s="91">
        <f>3295.45+2196.47+1640.4+600.61+294.31+294.31+82+82+286+286+280+99+80+160</f>
        <v>9676.55</v>
      </c>
      <c r="G52" s="5"/>
      <c r="H52" s="75"/>
      <c r="I52" s="1"/>
      <c r="J52" s="1"/>
      <c r="K52" s="1"/>
      <c r="L52" s="1"/>
    </row>
    <row r="53" spans="1:12" ht="12.75">
      <c r="A53" s="3"/>
      <c r="B53" s="2" t="s">
        <v>46</v>
      </c>
      <c r="C53" s="1"/>
      <c r="D53" s="1"/>
      <c r="E53" s="1"/>
      <c r="F53" s="91">
        <f>17+105+39.17+62+19.3+25.39+13.85+17.7+10.82+10.08+34.6+41.7+70.3+22.89+44.5+21.65+48.15+42.3+14+18.5</f>
        <v>678.8999999999999</v>
      </c>
      <c r="G53" s="5"/>
      <c r="H53" s="75"/>
      <c r="I53" s="1"/>
      <c r="J53" s="1"/>
      <c r="K53" s="1"/>
      <c r="L53" s="1"/>
    </row>
    <row r="54" spans="1:12" ht="12.75">
      <c r="A54" s="14" t="s">
        <v>13</v>
      </c>
      <c r="B54" s="4"/>
      <c r="C54" s="57"/>
      <c r="D54" s="57"/>
      <c r="E54" s="57"/>
      <c r="F54" s="73">
        <f>SUM(F55:F56)</f>
        <v>425.94</v>
      </c>
      <c r="G54" s="56">
        <f>F$54/F$9</f>
        <v>0.007603942324720506</v>
      </c>
      <c r="H54" s="1"/>
      <c r="I54" s="1"/>
      <c r="J54" s="1"/>
      <c r="K54" s="1"/>
      <c r="L54" s="1"/>
    </row>
    <row r="55" spans="1:12" ht="12.75">
      <c r="A55" s="3"/>
      <c r="B55" s="4" t="s">
        <v>16</v>
      </c>
      <c r="C55" s="1"/>
      <c r="D55" s="1"/>
      <c r="E55" s="1"/>
      <c r="F55" s="23">
        <v>359.94</v>
      </c>
      <c r="G55" s="5"/>
      <c r="H55" s="6"/>
      <c r="I55" s="110"/>
      <c r="J55" s="1"/>
      <c r="K55" s="1"/>
      <c r="L55" s="1"/>
    </row>
    <row r="56" spans="1:12" ht="12.75">
      <c r="A56" s="8"/>
      <c r="B56" s="90" t="s">
        <v>25</v>
      </c>
      <c r="C56" s="9"/>
      <c r="D56" s="9"/>
      <c r="E56" s="9"/>
      <c r="F56" s="83">
        <f>30+36</f>
        <v>66</v>
      </c>
      <c r="G56" s="10"/>
      <c r="H56" s="6"/>
      <c r="I56" s="1"/>
      <c r="J56" s="1"/>
      <c r="K56" s="1"/>
      <c r="L56" s="1"/>
    </row>
    <row r="57" spans="1:12" ht="15.75" customHeight="1">
      <c r="A57" s="1"/>
      <c r="B57" s="1"/>
      <c r="C57" s="1"/>
      <c r="D57" s="1"/>
      <c r="E57" s="1"/>
      <c r="F57" s="12"/>
      <c r="G57" s="13"/>
      <c r="H57" s="6"/>
      <c r="I57" s="1"/>
      <c r="J57" s="1"/>
      <c r="K57" s="1"/>
      <c r="L57" s="1"/>
    </row>
    <row r="58" spans="1:12" ht="12.75">
      <c r="A58" s="14" t="s">
        <v>24</v>
      </c>
      <c r="B58" s="15"/>
      <c r="C58" s="15"/>
      <c r="D58" s="15"/>
      <c r="E58" s="15"/>
      <c r="F58" s="16"/>
      <c r="G58" s="17">
        <f>F12-F15</f>
        <v>27248.339999999997</v>
      </c>
      <c r="H58" s="6"/>
      <c r="I58" s="1"/>
      <c r="J58" s="1"/>
      <c r="K58" s="1"/>
      <c r="L58" s="1"/>
    </row>
    <row r="59" spans="1:12" ht="15.75" customHeight="1">
      <c r="A59" s="18"/>
      <c r="F59" s="19"/>
      <c r="G59" s="20"/>
      <c r="H59" s="6"/>
      <c r="I59" s="94">
        <f>G60-G58</f>
        <v>0</v>
      </c>
      <c r="J59" s="1"/>
      <c r="K59" s="1"/>
      <c r="L59" s="1"/>
    </row>
    <row r="60" spans="1:12" ht="12.75">
      <c r="A60" s="14"/>
      <c r="B60" s="15" t="s">
        <v>17</v>
      </c>
      <c r="C60" s="15"/>
      <c r="D60" s="15"/>
      <c r="E60" s="15"/>
      <c r="F60" s="16"/>
      <c r="G60" s="35">
        <v>27248.34</v>
      </c>
      <c r="H60" s="24"/>
      <c r="I60" s="1"/>
      <c r="J60" s="1"/>
      <c r="K60" s="1"/>
      <c r="L60" s="1"/>
    </row>
    <row r="61" spans="1:12" ht="42.75" customHeight="1">
      <c r="A61" s="21"/>
      <c r="B61" s="21"/>
      <c r="C61" s="21"/>
      <c r="D61" s="21"/>
      <c r="E61" s="21"/>
      <c r="F61" s="21"/>
      <c r="G61" s="22"/>
      <c r="H61" s="1"/>
      <c r="I61" s="1"/>
      <c r="J61" s="1"/>
      <c r="K61" s="1"/>
      <c r="L61" s="1"/>
    </row>
    <row r="62" spans="2:12" ht="12.75">
      <c r="B62" s="117"/>
      <c r="C62" s="117"/>
      <c r="D62" s="76"/>
      <c r="E62" s="117"/>
      <c r="F62" s="117"/>
      <c r="H62" s="1"/>
      <c r="I62" s="1"/>
      <c r="J62" s="1"/>
      <c r="K62" s="1"/>
      <c r="L62" s="1"/>
    </row>
    <row r="63" spans="1:12" ht="12.75">
      <c r="A63" s="77"/>
      <c r="B63" s="113" t="s">
        <v>14</v>
      </c>
      <c r="C63" s="113"/>
      <c r="D63" s="76"/>
      <c r="E63" s="114" t="s">
        <v>49</v>
      </c>
      <c r="F63" s="113"/>
      <c r="H63" s="1"/>
      <c r="I63" s="1"/>
      <c r="J63" s="1"/>
      <c r="K63" s="1"/>
      <c r="L63" s="1"/>
    </row>
    <row r="64" spans="1:12" ht="12.75">
      <c r="A64" s="77"/>
      <c r="B64" s="113" t="s">
        <v>15</v>
      </c>
      <c r="C64" s="113"/>
      <c r="D64" s="76"/>
      <c r="E64" s="114" t="s">
        <v>50</v>
      </c>
      <c r="F64" s="113"/>
      <c r="H64" s="1"/>
      <c r="I64" s="1"/>
      <c r="J64" s="1"/>
      <c r="K64" s="1"/>
      <c r="L64" s="1"/>
    </row>
    <row r="65" spans="1:12" ht="12.75">
      <c r="A65" s="77"/>
      <c r="B65" s="77"/>
      <c r="C65" s="77"/>
      <c r="D65" s="77"/>
      <c r="E65" s="30"/>
      <c r="F65" s="84"/>
      <c r="H65" s="1"/>
      <c r="I65" s="1"/>
      <c r="J65" s="1"/>
      <c r="K65" s="1"/>
      <c r="L65" s="1"/>
    </row>
    <row r="66" spans="1:12" ht="12.75">
      <c r="A66" s="77"/>
      <c r="B66" s="77"/>
      <c r="C66" s="77"/>
      <c r="D66" s="77"/>
      <c r="E66" s="30"/>
      <c r="F66" s="84"/>
      <c r="H66" s="1"/>
      <c r="I66" s="1"/>
      <c r="J66" s="1"/>
      <c r="K66" s="1"/>
      <c r="L66" s="1"/>
    </row>
    <row r="67" spans="1:12" ht="12.75">
      <c r="A67" s="77"/>
      <c r="H67" s="1"/>
      <c r="I67" s="1"/>
      <c r="J67" s="1"/>
      <c r="K67" s="1"/>
      <c r="L67" s="1"/>
    </row>
    <row r="68" spans="1:12" ht="12.75">
      <c r="A68" s="77"/>
      <c r="H68" s="1"/>
      <c r="I68" s="1"/>
      <c r="J68" s="1"/>
      <c r="K68" s="1"/>
      <c r="L68" s="1"/>
    </row>
    <row r="69" spans="1:12" ht="12.75">
      <c r="A69" s="77"/>
      <c r="H69" s="1"/>
      <c r="I69" s="1"/>
      <c r="J69" s="1"/>
      <c r="K69" s="1"/>
      <c r="L69" s="1"/>
    </row>
    <row r="70" spans="1:12" ht="12.75">
      <c r="A70" s="77"/>
      <c r="H70" s="1"/>
      <c r="I70" s="1"/>
      <c r="J70" s="1"/>
      <c r="K70" s="1"/>
      <c r="L70" s="1"/>
    </row>
    <row r="71" spans="8:12" ht="12.75">
      <c r="H71" s="1"/>
      <c r="I71" s="1"/>
      <c r="J71" s="1"/>
      <c r="K71" s="1"/>
      <c r="L71" s="1"/>
    </row>
    <row r="72" spans="8:12" ht="12.75">
      <c r="H72" s="1"/>
      <c r="I72" s="1"/>
      <c r="J72" s="1"/>
      <c r="K72" s="1"/>
      <c r="L72" s="1"/>
    </row>
    <row r="73" spans="8:12" ht="12.75">
      <c r="H73" s="1"/>
      <c r="I73" s="1"/>
      <c r="J73" s="1"/>
      <c r="K73" s="1"/>
      <c r="L73" s="1"/>
    </row>
    <row r="74" spans="8:12" ht="12.75">
      <c r="H74" s="1"/>
      <c r="I74" s="1"/>
      <c r="J74" s="1"/>
      <c r="K74" s="1"/>
      <c r="L74" s="1"/>
    </row>
    <row r="75" spans="8:12" ht="12.75"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ht="12.75">
      <c r="H219" s="1"/>
    </row>
  </sheetData>
  <sheetProtection/>
  <mergeCells count="8">
    <mergeCell ref="B64:C64"/>
    <mergeCell ref="E64:F64"/>
    <mergeCell ref="A1:F1"/>
    <mergeCell ref="A3:F3"/>
    <mergeCell ref="B62:C62"/>
    <mergeCell ref="E62:F62"/>
    <mergeCell ref="B63:C63"/>
    <mergeCell ref="E63:F6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2014-04-02T15:51:53Z</cp:lastPrinted>
  <dcterms:created xsi:type="dcterms:W3CDTF">2006-02-20T12:18:57Z</dcterms:created>
  <dcterms:modified xsi:type="dcterms:W3CDTF">2014-04-03T12:57:47Z</dcterms:modified>
  <cp:category/>
  <cp:version/>
  <cp:contentType/>
  <cp:contentStatus/>
</cp:coreProperties>
</file>